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CFA6E417-744C-4552-B268-0A30B2941C71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Without Overlap" sheetId="1" r:id="rId1"/>
    <sheet name="With Overlap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" i="2" l="1"/>
  <c r="C23" i="2"/>
  <c r="C11" i="2" l="1"/>
  <c r="C10" i="2" l="1"/>
  <c r="C9" i="2" s="1"/>
  <c r="C27" i="1"/>
  <c r="C25" i="1" s="1"/>
  <c r="C26" i="1"/>
  <c r="C15" i="1"/>
  <c r="C18" i="1" s="1"/>
  <c r="C6" i="1"/>
  <c r="C8" i="1" s="1"/>
  <c r="C17" i="1" l="1"/>
  <c r="C16" i="1" s="1"/>
  <c r="C9" i="1"/>
  <c r="C7" i="1" s="1"/>
  <c r="C24" i="1"/>
</calcChain>
</file>

<file path=xl/sharedStrings.xml><?xml version="1.0" encoding="utf-8"?>
<sst xmlns="http://schemas.openxmlformats.org/spreadsheetml/2006/main" count="83" uniqueCount="30">
  <si>
    <t>Inputs are in Green. Outputs in Blue</t>
  </si>
  <si>
    <t>Case 1</t>
  </si>
  <si>
    <t>Diameter</t>
  </si>
  <si>
    <t>in</t>
  </si>
  <si>
    <t>Helix Angle</t>
  </si>
  <si>
    <t>deg</t>
  </si>
  <si>
    <t>Finished Length</t>
  </si>
  <si>
    <t>Strip Width</t>
  </si>
  <si>
    <t>Strip Length</t>
  </si>
  <si>
    <t>Pitch</t>
  </si>
  <si>
    <t>Wrap Count</t>
  </si>
  <si>
    <t>times</t>
  </si>
  <si>
    <t>Case 2</t>
  </si>
  <si>
    <t>Case 3</t>
  </si>
  <si>
    <t xml:space="preserve">Figure out which case you're trying to solve for, then input your known values in the green cells. </t>
  </si>
  <si>
    <t>Unlock_This_Sheet</t>
  </si>
  <si>
    <t xml:space="preserve"> </t>
  </si>
  <si>
    <t>Overlap %</t>
  </si>
  <si>
    <t>Tube Diameter</t>
  </si>
  <si>
    <t>%</t>
  </si>
  <si>
    <t>Instructions</t>
  </si>
  <si>
    <t>Use the Case where you know the green values</t>
  </si>
  <si>
    <t>Input the values you know and the outputs are in blue</t>
  </si>
  <si>
    <t>Case 2 allows for overlap. Use the Overlap % calculator if you only know the dimension of your overlap</t>
  </si>
  <si>
    <t>Overlap Amount</t>
  </si>
  <si>
    <t>units</t>
  </si>
  <si>
    <t>Overlap % Calculator for Case 2</t>
  </si>
  <si>
    <t>Units are irrelevant, keep them consistent.</t>
  </si>
  <si>
    <t>Ex: Your Tape is 2" wide and you want a 1/2" overlap = 25%</t>
  </si>
  <si>
    <t>Case 2 With Overlap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</si>
</sst>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1" fillId="3" borderId="4" xfId="0" applyFont="1" applyFill="1" applyBorder="1"/>
    <xf numFmtId="0" fontId="0" fillId="3" borderId="0" xfId="0" applyFill="1"/>
    <xf numFmtId="0" fontId="0" fillId="3" borderId="5" xfId="0" applyFill="1" applyBorder="1"/>
    <xf numFmtId="0" fontId="3" fillId="4" borderId="6" xfId="0" applyFont="1" applyFill="1" applyBorder="1"/>
    <xf numFmtId="2" fontId="3" fillId="4" borderId="7" xfId="0" applyNumberFormat="1" applyFont="1" applyFill="1" applyBorder="1"/>
    <xf numFmtId="0" fontId="3" fillId="4" borderId="8" xfId="0" applyFont="1" applyFill="1" applyBorder="1"/>
    <xf numFmtId="0" fontId="3" fillId="4" borderId="4" xfId="0" applyFont="1" applyFill="1" applyBorder="1"/>
    <xf numFmtId="2" fontId="3" fillId="4" borderId="0" xfId="0" applyNumberFormat="1" applyFont="1" applyFill="1"/>
    <xf numFmtId="0" fontId="3" fillId="4" borderId="5" xfId="0" applyFont="1" applyFill="1" applyBorder="1"/>
    <xf numFmtId="0" fontId="3" fillId="4" borderId="9" xfId="0" applyFont="1" applyFill="1" applyBorder="1"/>
    <xf numFmtId="2" fontId="3" fillId="4" borderId="10" xfId="0" applyNumberFormat="1" applyFont="1" applyFill="1" applyBorder="1"/>
    <xf numFmtId="0" fontId="3" fillId="4" borderId="11" xfId="0" applyFont="1" applyFill="1" applyBorder="1"/>
    <xf numFmtId="2" fontId="0" fillId="0" borderId="0" xfId="0" applyNumberFormat="1"/>
    <xf numFmtId="164" fontId="3" fillId="4" borderId="0" xfId="0" applyNumberFormat="1" applyFont="1" applyFill="1"/>
    <xf numFmtId="164" fontId="3" fillId="4" borderId="10" xfId="0" applyNumberFormat="1" applyFont="1" applyFill="1" applyBorder="1"/>
    <xf numFmtId="0" fontId="2" fillId="0" borderId="0" xfId="0" applyFont="1"/>
    <xf numFmtId="0" fontId="3" fillId="0" borderId="0" xfId="0" applyFont="1"/>
    <xf numFmtId="0" fontId="1" fillId="2" borderId="0" xfId="0" applyFont="1" applyFill="1"/>
    <xf numFmtId="0" fontId="3" fillId="5" borderId="0" xfId="0" applyFont="1" applyFill="1"/>
    <xf numFmtId="0" fontId="1" fillId="3" borderId="0" xfId="0" applyFont="1" applyFill="1"/>
    <xf numFmtId="166" fontId="3" fillId="4" borderId="10" xfId="0" applyNumberFormat="1" applyFont="1" applyFill="1" applyBorder="1"/>
    <xf numFmtId="165" fontId="3" fillId="4" borderId="0" xfId="0" applyNumberFormat="1" applyFont="1" applyFill="1"/>
    <xf numFmtId="166" fontId="0" fillId="0" borderId="0" xfId="0" applyNumberFormat="1"/>
    <xf numFmtId="0" fontId="3" fillId="4" borderId="0" xfId="0" applyFont="1" applyFill="1"/>
    <xf numFmtId="0" fontId="1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B1:N30"/>
  <sheetViews>
    <sheetView workbookViewId="0">
      <selection activeCell="C16" sqref="C16"/>
    </sheetView>
  </sheetViews>
  <sheetFormatPr defaultRowHeight="14.4" x14ac:dyDescent="0.3"/>
  <cols>
    <col min="1" max="1" width="1.88671875" customWidth="1"/>
    <col min="2" max="2" width="16" customWidth="1"/>
  </cols>
  <sheetData>
    <row r="1" spans="2:14" ht="15" thickBot="1" x14ac:dyDescent="0.35">
      <c r="B1" s="28" t="s">
        <v>0</v>
      </c>
      <c r="C1" s="28"/>
      <c r="D1" s="28"/>
      <c r="M1" s="19" t="s">
        <v>15</v>
      </c>
      <c r="N1" t="s">
        <v>16</v>
      </c>
    </row>
    <row r="2" spans="2:14" x14ac:dyDescent="0.3">
      <c r="B2" s="1" t="s">
        <v>1</v>
      </c>
      <c r="C2" s="2"/>
      <c r="D2" s="3"/>
    </row>
    <row r="3" spans="2:14" x14ac:dyDescent="0.3">
      <c r="B3" s="4" t="s">
        <v>2</v>
      </c>
      <c r="C3" s="5">
        <v>1</v>
      </c>
      <c r="D3" s="6" t="s">
        <v>3</v>
      </c>
    </row>
    <row r="4" spans="2:14" x14ac:dyDescent="0.3">
      <c r="B4" s="4" t="s">
        <v>4</v>
      </c>
      <c r="C4" s="5">
        <v>45</v>
      </c>
      <c r="D4" s="6" t="s">
        <v>5</v>
      </c>
    </row>
    <row r="5" spans="2:14" x14ac:dyDescent="0.3">
      <c r="B5" s="4" t="s">
        <v>6</v>
      </c>
      <c r="C5" s="5">
        <v>72</v>
      </c>
      <c r="D5" s="6" t="s">
        <v>3</v>
      </c>
    </row>
    <row r="6" spans="2:14" x14ac:dyDescent="0.3">
      <c r="B6" s="7" t="s">
        <v>7</v>
      </c>
      <c r="C6" s="8">
        <f>PI()*C3*SIN(RADIANS(C4))</f>
        <v>2.2214414690791831</v>
      </c>
      <c r="D6" s="9" t="s">
        <v>3</v>
      </c>
    </row>
    <row r="7" spans="2:14" x14ac:dyDescent="0.3">
      <c r="B7" s="10" t="s">
        <v>8</v>
      </c>
      <c r="C7" s="11">
        <f>SQRT((PI()*C3)^2+C8^2)*C9+(COS(RADIANS(C4))*PI()*C3)</f>
        <v>104.04481795994202</v>
      </c>
      <c r="D7" s="12" t="s">
        <v>3</v>
      </c>
    </row>
    <row r="8" spans="2:14" x14ac:dyDescent="0.3">
      <c r="B8" s="10" t="s">
        <v>9</v>
      </c>
      <c r="C8" s="11">
        <f>C6/COS(RADIANS(C4))</f>
        <v>3.1415926535897931</v>
      </c>
      <c r="D8" s="12" t="s">
        <v>3</v>
      </c>
    </row>
    <row r="9" spans="2:14" ht="15" thickBot="1" x14ac:dyDescent="0.35">
      <c r="B9" s="13" t="s">
        <v>10</v>
      </c>
      <c r="C9" s="14">
        <f>C5/C8</f>
        <v>22.918311805232928</v>
      </c>
      <c r="D9" s="15" t="s">
        <v>11</v>
      </c>
    </row>
    <row r="10" spans="2:14" ht="15" thickBot="1" x14ac:dyDescent="0.35">
      <c r="C10" s="16"/>
    </row>
    <row r="11" spans="2:14" x14ac:dyDescent="0.3">
      <c r="B11" s="1" t="s">
        <v>12</v>
      </c>
      <c r="C11" s="2"/>
      <c r="D11" s="3"/>
    </row>
    <row r="12" spans="2:14" x14ac:dyDescent="0.3">
      <c r="B12" s="4" t="s">
        <v>2</v>
      </c>
      <c r="C12" s="5">
        <v>2</v>
      </c>
      <c r="D12" s="6" t="s">
        <v>3</v>
      </c>
    </row>
    <row r="13" spans="2:14" x14ac:dyDescent="0.3">
      <c r="B13" s="4" t="s">
        <v>7</v>
      </c>
      <c r="C13" s="5">
        <v>2</v>
      </c>
      <c r="D13" s="6" t="s">
        <v>3</v>
      </c>
    </row>
    <row r="14" spans="2:14" x14ac:dyDescent="0.3">
      <c r="B14" s="4" t="s">
        <v>6</v>
      </c>
      <c r="C14" s="5">
        <v>12</v>
      </c>
      <c r="D14" s="6" t="s">
        <v>3</v>
      </c>
    </row>
    <row r="15" spans="2:14" x14ac:dyDescent="0.3">
      <c r="B15" s="10" t="s">
        <v>4</v>
      </c>
      <c r="C15" s="17">
        <f>DEGREES(ASIN((C13/(PI()*C12))))</f>
        <v>18.560744716896156</v>
      </c>
      <c r="D15" s="12" t="s">
        <v>5</v>
      </c>
    </row>
    <row r="16" spans="2:14" x14ac:dyDescent="0.3">
      <c r="B16" s="10" t="s">
        <v>8</v>
      </c>
      <c r="C16" s="11">
        <f>SQRT((PI()*C12)^2+C18^2)*C17+(COS(RADIANS(C15))*PI()*C12)</f>
        <v>43.655488057216232</v>
      </c>
      <c r="D16" s="12" t="s">
        <v>3</v>
      </c>
    </row>
    <row r="17" spans="2:4" x14ac:dyDescent="0.3">
      <c r="B17" s="10" t="s">
        <v>10</v>
      </c>
      <c r="C17" s="11">
        <f>C14/C18</f>
        <v>5.6879203043709952</v>
      </c>
      <c r="D17" s="12" t="s">
        <v>11</v>
      </c>
    </row>
    <row r="18" spans="2:4" ht="15" thickBot="1" x14ac:dyDescent="0.35">
      <c r="B18" s="13" t="s">
        <v>9</v>
      </c>
      <c r="C18" s="14">
        <f>(PI()*C12*TAN(RADIANS(C15)))</f>
        <v>2.1097342012296414</v>
      </c>
      <c r="D18" s="15" t="s">
        <v>3</v>
      </c>
    </row>
    <row r="19" spans="2:4" ht="15" thickBot="1" x14ac:dyDescent="0.35"/>
    <row r="20" spans="2:4" x14ac:dyDescent="0.3">
      <c r="B20" s="1" t="s">
        <v>13</v>
      </c>
      <c r="C20" s="2"/>
      <c r="D20" s="3"/>
    </row>
    <row r="21" spans="2:4" x14ac:dyDescent="0.3">
      <c r="B21" s="4" t="s">
        <v>9</v>
      </c>
      <c r="C21" s="5">
        <v>1.4031</v>
      </c>
      <c r="D21" s="6" t="s">
        <v>3</v>
      </c>
    </row>
    <row r="22" spans="2:4" x14ac:dyDescent="0.3">
      <c r="B22" s="4" t="s">
        <v>2</v>
      </c>
      <c r="C22" s="5">
        <v>0.84</v>
      </c>
      <c r="D22" s="6" t="s">
        <v>3</v>
      </c>
    </row>
    <row r="23" spans="2:4" x14ac:dyDescent="0.3">
      <c r="B23" s="4" t="s">
        <v>6</v>
      </c>
      <c r="C23" s="5">
        <v>3.55</v>
      </c>
      <c r="D23" s="6" t="s">
        <v>3</v>
      </c>
    </row>
    <row r="24" spans="2:4" x14ac:dyDescent="0.3">
      <c r="B24" s="10" t="s">
        <v>7</v>
      </c>
      <c r="C24" s="11">
        <f>COS(RADIANS(C27))*C21</f>
        <v>1.2388731341263728</v>
      </c>
      <c r="D24" s="12" t="s">
        <v>3</v>
      </c>
    </row>
    <row r="25" spans="2:4" x14ac:dyDescent="0.3">
      <c r="B25" s="10" t="s">
        <v>8</v>
      </c>
      <c r="C25" s="11">
        <f>SQRT((PI()*C22)^2+C21^2)*C26+(COS(RADIANS(C27))*PI()*C22)</f>
        <v>9.8919570132371444</v>
      </c>
      <c r="D25" s="12" t="s">
        <v>3</v>
      </c>
    </row>
    <row r="26" spans="2:4" x14ac:dyDescent="0.3">
      <c r="B26" s="10" t="s">
        <v>10</v>
      </c>
      <c r="C26" s="11">
        <f>C23/C21</f>
        <v>2.5301118950894446</v>
      </c>
      <c r="D26" s="12" t="s">
        <v>11</v>
      </c>
    </row>
    <row r="27" spans="2:4" ht="15" thickBot="1" x14ac:dyDescent="0.35">
      <c r="B27" s="13" t="s">
        <v>4</v>
      </c>
      <c r="C27" s="18">
        <f>DEGREES(ATAN(C21/(PI()*C22)))</f>
        <v>27.999185273486592</v>
      </c>
      <c r="D27" s="15" t="s">
        <v>5</v>
      </c>
    </row>
    <row r="30" spans="2:4" x14ac:dyDescent="0.3">
      <c r="B30" t="s">
        <v>14</v>
      </c>
    </row>
  </sheetData>
  <sheetProtection algorithmName="SHA-512" hashValue="Rb0Lc3cE0gHqN2fVhW2jfO1SvkSlW2tmS4SS6VK4HOOXVi0BjwAvcjiRPFdKqt4ZCrg/uIXzd2TLD40ECK5kdw==" saltValue="KKfaDTqjGjsztw7Gq60SNg==" spinCount="100000" sheet="1" objects="1" scenarios="1"/>
  <protectedRanges>
    <protectedRange sqref="C21:C23" name="Case 3 Inputs"/>
    <protectedRange sqref="C12:C14" name="Case 2 Inputs"/>
    <protectedRange sqref="C3:C5" name="Case 1 Inputs"/>
  </protectedRanges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23"/>
  <sheetViews>
    <sheetView tabSelected="1" workbookViewId="0">
      <selection activeCell="I9" sqref="I9"/>
    </sheetView>
  </sheetViews>
  <sheetFormatPr defaultRowHeight="14.4" x14ac:dyDescent="0.3"/>
  <cols>
    <col min="1" max="1" width="1.88671875" customWidth="1"/>
    <col min="2" max="2" width="16" customWidth="1"/>
  </cols>
  <sheetData>
    <row r="1" spans="2:14" ht="15" thickBot="1" x14ac:dyDescent="0.35">
      <c r="B1" s="28" t="s">
        <v>0</v>
      </c>
      <c r="C1" s="28"/>
      <c r="D1" s="28"/>
      <c r="M1" s="19" t="s">
        <v>15</v>
      </c>
      <c r="N1" t="s">
        <v>16</v>
      </c>
    </row>
    <row r="2" spans="2:14" ht="15" thickBot="1" x14ac:dyDescent="0.35">
      <c r="C2" s="16"/>
    </row>
    <row r="3" spans="2:14" x14ac:dyDescent="0.3">
      <c r="B3" s="1" t="s">
        <v>29</v>
      </c>
      <c r="C3" s="2"/>
      <c r="D3" s="3"/>
    </row>
    <row r="4" spans="2:14" x14ac:dyDescent="0.3">
      <c r="B4" s="4" t="s">
        <v>18</v>
      </c>
      <c r="C4" s="5">
        <v>1.4</v>
      </c>
      <c r="D4" s="6" t="s">
        <v>3</v>
      </c>
    </row>
    <row r="5" spans="2:14" x14ac:dyDescent="0.3">
      <c r="B5" s="4" t="s">
        <v>7</v>
      </c>
      <c r="C5" s="5">
        <v>1.58</v>
      </c>
      <c r="D5" s="6" t="s">
        <v>3</v>
      </c>
    </row>
    <row r="6" spans="2:14" x14ac:dyDescent="0.3">
      <c r="B6" s="4" t="s">
        <v>17</v>
      </c>
      <c r="C6" s="5">
        <v>10</v>
      </c>
      <c r="D6" s="6" t="s">
        <v>19</v>
      </c>
    </row>
    <row r="7" spans="2:14" x14ac:dyDescent="0.3">
      <c r="B7" s="4" t="s">
        <v>6</v>
      </c>
      <c r="C7" s="5">
        <v>12.093999999999999</v>
      </c>
      <c r="D7" s="6" t="s">
        <v>3</v>
      </c>
      <c r="J7" t="s">
        <v>16</v>
      </c>
    </row>
    <row r="8" spans="2:14" x14ac:dyDescent="0.3">
      <c r="B8" s="10" t="s">
        <v>4</v>
      </c>
      <c r="C8" s="11">
        <f>DEGREES(ASIN(((C5-(C5*C6*0.01))/(PI()*C4))))</f>
        <v>18.863333208354131</v>
      </c>
      <c r="D8" s="12" t="s">
        <v>5</v>
      </c>
    </row>
    <row r="9" spans="2:14" x14ac:dyDescent="0.3">
      <c r="B9" s="10" t="s">
        <v>8</v>
      </c>
      <c r="C9" s="27">
        <f>SQRT((PI()*C4)^2+C11^2)*C10+SQRT((PI()*C4)^2+C11^2)</f>
        <v>42.054458056245466</v>
      </c>
      <c r="D9" s="12" t="s">
        <v>3</v>
      </c>
      <c r="F9" s="26"/>
    </row>
    <row r="10" spans="2:14" x14ac:dyDescent="0.3">
      <c r="B10" s="10" t="s">
        <v>10</v>
      </c>
      <c r="C10" s="25">
        <f>C7/C11</f>
        <v>8.0481441545106911</v>
      </c>
      <c r="D10" s="12" t="s">
        <v>11</v>
      </c>
      <c r="F10" s="26"/>
    </row>
    <row r="11" spans="2:14" ht="15" thickBot="1" x14ac:dyDescent="0.35">
      <c r="B11" s="13" t="s">
        <v>9</v>
      </c>
      <c r="C11" s="24">
        <f>(PI()*C4*TAN(RADIANS(C8)))</f>
        <v>1.5027066821637076</v>
      </c>
      <c r="D11" s="15" t="s">
        <v>3</v>
      </c>
    </row>
    <row r="13" spans="2:14" x14ac:dyDescent="0.3">
      <c r="B13" s="20" t="s">
        <v>20</v>
      </c>
    </row>
    <row r="14" spans="2:14" x14ac:dyDescent="0.3">
      <c r="B14" t="s">
        <v>27</v>
      </c>
    </row>
    <row r="15" spans="2:14" x14ac:dyDescent="0.3">
      <c r="B15" t="s">
        <v>21</v>
      </c>
    </row>
    <row r="16" spans="2:14" x14ac:dyDescent="0.3">
      <c r="B16" t="s">
        <v>22</v>
      </c>
    </row>
    <row r="17" spans="2:4" x14ac:dyDescent="0.3">
      <c r="B17" t="s">
        <v>23</v>
      </c>
    </row>
    <row r="18" spans="2:4" x14ac:dyDescent="0.3">
      <c r="B18" t="s">
        <v>28</v>
      </c>
    </row>
    <row r="20" spans="2:4" x14ac:dyDescent="0.3">
      <c r="B20" s="21" t="s">
        <v>26</v>
      </c>
      <c r="C20" s="21"/>
      <c r="D20" s="21"/>
    </row>
    <row r="21" spans="2:4" x14ac:dyDescent="0.3">
      <c r="B21" s="23" t="s">
        <v>7</v>
      </c>
      <c r="C21" s="5">
        <v>2</v>
      </c>
      <c r="D21" s="5" t="s">
        <v>25</v>
      </c>
    </row>
    <row r="22" spans="2:4" x14ac:dyDescent="0.3">
      <c r="B22" s="23" t="s">
        <v>24</v>
      </c>
      <c r="C22" s="5">
        <v>0.5</v>
      </c>
      <c r="D22" s="5" t="s">
        <v>25</v>
      </c>
    </row>
    <row r="23" spans="2:4" x14ac:dyDescent="0.3">
      <c r="B23" s="22" t="s">
        <v>17</v>
      </c>
      <c r="C23" s="22">
        <f>C22/C21*100</f>
        <v>25</v>
      </c>
      <c r="D23" s="22" t="s">
        <v>19</v>
      </c>
    </row>
  </sheetData>
  <sheetProtection selectLockedCells="1"/>
  <protectedRanges>
    <protectedRange sqref="C4:C7" name="Case 2 Inputs"/>
  </protectedRanges>
  <mergeCells count="1">
    <mergeCell ref="B1:D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Without Overlap</vt:lpstr>
      <vt:lpstr>With Overlap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thom4921</dc:creator>
  <cp:lastModifiedBy>Mike Thompson</cp:lastModifiedBy>
  <dcterms:created xsi:type="dcterms:W3CDTF">2015-02-02T19:00:26Z</dcterms:created>
  <dcterms:modified xsi:type="dcterms:W3CDTF">2022-09-13T11:38:43Z</dcterms:modified>
</cp:coreProperties>
</file>